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H.Paul\Documents\websites\AvSport\acft\bristell\N593BL\"/>
    </mc:Choice>
  </mc:AlternateContent>
  <xr:revisionPtr revIDLastSave="0" documentId="8_{77612AE2-9F90-4353-9187-8E63FFB14A75}" xr6:coauthVersionLast="36" xr6:coauthVersionMax="36" xr10:uidLastSave="{00000000-0000-0000-0000-000000000000}"/>
  <bookViews>
    <workbookView xWindow="32760" yWindow="32760" windowWidth="20490" windowHeight="7830"/>
  </bookViews>
  <sheets>
    <sheet name="Bristell TDO Loading" sheetId="5" r:id="rId1"/>
  </sheets>
  <definedNames>
    <definedName name="_xlnm.Print_Titles" localSheetId="0">'Bristell TDO Loading'!$1:$14</definedName>
  </definedNames>
  <calcPr calcId="191029" fullCalcOnLoad="1"/>
</workbook>
</file>

<file path=xl/calcChain.xml><?xml version="1.0" encoding="utf-8"?>
<calcChain xmlns="http://schemas.openxmlformats.org/spreadsheetml/2006/main">
  <c r="G12" i="5" l="1"/>
  <c r="F8" i="5"/>
  <c r="F9" i="5"/>
  <c r="F10" i="5"/>
  <c r="G7" i="5"/>
  <c r="F11" i="5"/>
  <c r="D12" i="5"/>
  <c r="D13" i="5"/>
  <c r="G13" i="5"/>
  <c r="G11" i="5"/>
  <c r="F7" i="5"/>
  <c r="F12" i="5"/>
  <c r="F13" i="5"/>
  <c r="D14" i="5"/>
  <c r="F14" i="5"/>
  <c r="G14" i="5"/>
</calcChain>
</file>

<file path=xl/comments1.xml><?xml version="1.0" encoding="utf-8"?>
<comments xmlns="http://schemas.openxmlformats.org/spreadsheetml/2006/main">
  <authors>
    <author>pjavorsky</author>
    <author>Petr Javorsky</author>
  </authors>
  <commentList>
    <comment ref="C7" authorId="0" shapeId="0">
      <text>
        <r>
          <rPr>
            <sz val="8"/>
            <color indexed="81"/>
            <rFont val="Tahoma"/>
            <family val="2"/>
            <charset val="238"/>
          </rPr>
          <t xml:space="preserve">Refer to the Aircraft Operating Instructions, Section 6. for your plane empty weight and EWCG. </t>
        </r>
      </text>
    </comment>
    <comment ref="C14" authorId="1" shapeId="0">
      <text>
        <r>
          <rPr>
            <sz val="8"/>
            <color indexed="81"/>
            <rFont val="Tahoma"/>
            <family val="2"/>
            <charset val="238"/>
          </rPr>
          <t>aft of Datum 
(firewall)</t>
        </r>
      </text>
    </comment>
  </commentList>
</comments>
</file>

<file path=xl/sharedStrings.xml><?xml version="1.0" encoding="utf-8"?>
<sst xmlns="http://schemas.openxmlformats.org/spreadsheetml/2006/main" count="30" uniqueCount="29">
  <si>
    <t>Item</t>
  </si>
  <si>
    <t>Airplane (BEW)</t>
  </si>
  <si>
    <t>Crew</t>
  </si>
  <si>
    <t>Total Moment:</t>
  </si>
  <si>
    <t>Load Weight (lb)</t>
  </si>
  <si>
    <t>Arm (in)</t>
  </si>
  <si>
    <t>CG position:</t>
  </si>
  <si>
    <t>Empty CG</t>
  </si>
  <si>
    <t>Bristell TDO</t>
  </si>
  <si>
    <t>N593BL</t>
  </si>
  <si>
    <t>Operational Weight and Balance Computation</t>
  </si>
  <si>
    <t>Registration:</t>
  </si>
  <si>
    <t>Data Input Fields</t>
  </si>
  <si>
    <t>Moment (in*lb)</t>
  </si>
  <si>
    <t>Model:</t>
  </si>
  <si>
    <t>BRM Aero</t>
  </si>
  <si>
    <t>Aircraft Manufacturer:</t>
  </si>
  <si>
    <t>© 2020 AvSport LLC</t>
  </si>
  <si>
    <t>CG limits: 29.53 in (25% MAC) to 34.84 in (35% MAC)</t>
  </si>
  <si>
    <t>Adjusted per BRM Aero Safety Directive  ALL-SA-0-0-0-0001-2020 (short wing TDO)</t>
  </si>
  <si>
    <t>Bottom Ballast Weight</t>
  </si>
  <si>
    <t>Top Ballast Weight</t>
  </si>
  <si>
    <r>
      <t>Baggage (</t>
    </r>
    <r>
      <rPr>
        <sz val="10"/>
        <color indexed="10"/>
        <rFont val="Arial CE"/>
        <charset val="238"/>
      </rPr>
      <t>max. 33.1 lb</t>
    </r>
    <r>
      <rPr>
        <sz val="10"/>
        <rFont val="Arial CE"/>
        <charset val="238"/>
      </rPr>
      <t>)</t>
    </r>
  </si>
  <si>
    <t>at SportFlying USA</t>
  </si>
  <si>
    <t xml:space="preserve">Aircraft  weighed  12 March 2021 </t>
  </si>
  <si>
    <t>Gross Weight</t>
  </si>
  <si>
    <t>MAC=54.114 in</t>
  </si>
  <si>
    <t>rev 10 Apr 2021</t>
  </si>
  <si>
    <r>
      <t>Fuel  (</t>
    </r>
    <r>
      <rPr>
        <sz val="10"/>
        <color indexed="10"/>
        <rFont val="Arial CE"/>
        <charset val="238"/>
      </rPr>
      <t>max. 31.72 US Gal</t>
    </r>
    <r>
      <rPr>
        <sz val="10"/>
        <rFont val="Arial CE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</si>
</sst>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4" formatCode="0.0"/>
    <numFmt numFmtId="175" formatCode="###0\ &quot;ltr.&quot;;###0\ &quot;ltr.&quot;"/>
    <numFmt numFmtId="177" formatCode="0.00000"/>
    <numFmt numFmtId="178" formatCode="0.000"/>
    <numFmt numFmtId="184" formatCode="###0\ &quot;lb&quot;;###0\ &quot;lb&quot;"/>
    <numFmt numFmtId="186" formatCode="###0\ &quot;lb-in&quot;;###0\ &quot;lb-in&quot;"/>
    <numFmt numFmtId="193" formatCode="###0.00\ &quot;in&quot;;###0.00\ &quot;in&quot;"/>
    <numFmt numFmtId="194" formatCode="###0.00\ &quot;%MAC&quot;;###0.00\ &quot;%MAC&quot;"/>
    <numFmt numFmtId="203" formatCode="###0.0\ &quot;in*lb&quot;;###0.0\ &quot;in*lb&quot;"/>
    <numFmt numFmtId="204" formatCode="###0.0\ &quot;lb&quot;;###0.0\ &quot;lb&quot;"/>
    <numFmt numFmtId="206" formatCode="###0.0\ &quot;US Gal&quot;;###0.0\ &quot;US Gal&quot;"/>
    <numFmt numFmtId="209" formatCode="###0.00&quot;% MAC&quot;;###0.00&quot;% MAC&quot;"/>
  </numFmts>
  <fonts count="14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sz val="10"/>
      <color indexed="53"/>
      <name val="Arial CE"/>
      <charset val="238"/>
    </font>
    <font>
      <b/>
      <sz val="10"/>
      <color indexed="10"/>
      <name val="Arial CE"/>
      <charset val="238"/>
    </font>
    <font>
      <sz val="8"/>
      <color indexed="81"/>
      <name val="Tahoma"/>
      <family val="2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10"/>
      <name val="Arial CE"/>
    </font>
    <font>
      <sz val="10"/>
      <name val="Arial CE"/>
    </font>
    <font>
      <sz val="9"/>
      <name val="Arial CE"/>
      <charset val="238"/>
    </font>
    <font>
      <b/>
      <sz val="9"/>
      <color indexed="10"/>
      <name val="Arial CE"/>
    </font>
    <font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2" fontId="0" fillId="0" borderId="1" xfId="0" applyNumberFormat="1" applyFill="1" applyBorder="1" applyAlignment="1" applyProtection="1">
      <alignment horizontal="center"/>
    </xf>
    <xf numFmtId="0" fontId="7" fillId="0" borderId="0" xfId="0" applyFont="1"/>
    <xf numFmtId="0" fontId="0" fillId="0" borderId="0" xfId="0" applyProtection="1"/>
    <xf numFmtId="0" fontId="7" fillId="0" borderId="0" xfId="0" applyFont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1" fontId="0" fillId="0" borderId="0" xfId="0" applyNumberForma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4" fontId="0" fillId="0" borderId="0" xfId="0" applyNumberFormat="1" applyProtection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 applyProtection="1">
      <alignment horizontal="right" vertical="top"/>
    </xf>
    <xf numFmtId="0" fontId="0" fillId="0" borderId="0" xfId="0" applyBorder="1" applyAlignment="1" applyProtection="1">
      <alignment horizontal="center" vertical="top" wrapText="1"/>
    </xf>
    <xf numFmtId="178" fontId="0" fillId="0" borderId="0" xfId="0" applyNumberFormat="1" applyBorder="1" applyProtection="1"/>
    <xf numFmtId="174" fontId="0" fillId="0" borderId="0" xfId="0" applyNumberFormat="1" applyBorder="1" applyProtection="1"/>
    <xf numFmtId="177" fontId="0" fillId="0" borderId="3" xfId="0" applyNumberFormat="1" applyFill="1" applyBorder="1" applyAlignment="1" applyProtection="1">
      <alignment horizontal="center"/>
    </xf>
    <xf numFmtId="186" fontId="3" fillId="0" borderId="4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/>
    <xf numFmtId="0" fontId="2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8" xfId="0" applyFont="1" applyBorder="1" applyProtection="1"/>
    <xf numFmtId="0" fontId="1" fillId="0" borderId="0" xfId="0" applyFont="1" applyBorder="1" applyProtection="1"/>
    <xf numFmtId="0" fontId="7" fillId="0" borderId="0" xfId="0" applyFont="1" applyBorder="1" applyProtection="1"/>
    <xf numFmtId="0" fontId="7" fillId="0" borderId="0" xfId="0" applyFont="1" applyBorder="1"/>
    <xf numFmtId="0" fontId="7" fillId="0" borderId="9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178" fontId="0" fillId="0" borderId="9" xfId="0" applyNumberFormat="1" applyBorder="1" applyProtection="1"/>
    <xf numFmtId="2" fontId="0" fillId="0" borderId="0" xfId="0" applyNumberFormat="1" applyBorder="1" applyAlignment="1" applyProtection="1">
      <alignment horizontal="center"/>
    </xf>
    <xf numFmtId="0" fontId="5" fillId="0" borderId="0" xfId="0" applyFont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75" fontId="0" fillId="0" borderId="1" xfId="0" applyNumberFormat="1" applyFill="1" applyBorder="1" applyAlignment="1" applyProtection="1">
      <alignment horizontal="right"/>
    </xf>
    <xf numFmtId="193" fontId="3" fillId="0" borderId="2" xfId="0" applyNumberFormat="1" applyFont="1" applyFill="1" applyBorder="1" applyAlignment="1" applyProtection="1">
      <alignment horizontal="center"/>
    </xf>
    <xf numFmtId="177" fontId="0" fillId="0" borderId="0" xfId="0" applyNumberFormat="1" applyBorder="1" applyAlignment="1" applyProtection="1">
      <alignment horizontal="right"/>
    </xf>
    <xf numFmtId="177" fontId="0" fillId="0" borderId="1" xfId="0" applyNumberFormat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center"/>
    </xf>
    <xf numFmtId="203" fontId="0" fillId="2" borderId="2" xfId="0" applyNumberFormat="1" applyFill="1" applyBorder="1" applyAlignment="1" applyProtection="1">
      <alignment horizontal="center"/>
    </xf>
    <xf numFmtId="204" fontId="0" fillId="4" borderId="2" xfId="0" applyNumberFormat="1" applyFill="1" applyBorder="1" applyAlignment="1" applyProtection="1">
      <alignment horizontal="center"/>
    </xf>
    <xf numFmtId="204" fontId="3" fillId="0" borderId="1" xfId="0" applyNumberFormat="1" applyFont="1" applyFill="1" applyBorder="1" applyAlignment="1" applyProtection="1">
      <alignment horizontal="center"/>
    </xf>
    <xf numFmtId="203" fontId="10" fillId="0" borderId="1" xfId="0" applyNumberFormat="1" applyFont="1" applyFill="1" applyBorder="1" applyAlignment="1" applyProtection="1">
      <alignment horizontal="center"/>
    </xf>
    <xf numFmtId="206" fontId="0" fillId="3" borderId="2" xfId="0" applyNumberForma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>
      <alignment horizontal="center"/>
    </xf>
    <xf numFmtId="175" fontId="12" fillId="0" borderId="3" xfId="0" applyNumberFormat="1" applyFont="1" applyFill="1" applyBorder="1" applyAlignment="1" applyProtection="1">
      <alignment horizontal="left"/>
    </xf>
    <xf numFmtId="0" fontId="13" fillId="0" borderId="11" xfId="0" applyFont="1" applyBorder="1" applyProtection="1"/>
    <xf numFmtId="194" fontId="3" fillId="0" borderId="2" xfId="0" applyNumberFormat="1" applyFont="1" applyFill="1" applyBorder="1" applyAlignment="1" applyProtection="1">
      <alignment horizontal="center"/>
    </xf>
    <xf numFmtId="209" fontId="10" fillId="0" borderId="1" xfId="0" applyNumberFormat="1" applyFont="1" applyFill="1" applyBorder="1" applyAlignment="1" applyProtection="1">
      <alignment horizontal="center"/>
    </xf>
    <xf numFmtId="209" fontId="10" fillId="0" borderId="0" xfId="0" applyNumberFormat="1" applyFont="1" applyFill="1" applyBorder="1" applyAlignment="1" applyProtection="1">
      <alignment horizontal="center"/>
    </xf>
    <xf numFmtId="0" fontId="0" fillId="0" borderId="11" xfId="0" applyBorder="1" applyAlignment="1">
      <alignment horizontal="left"/>
    </xf>
    <xf numFmtId="174" fontId="1" fillId="0" borderId="1" xfId="0" applyNumberFormat="1" applyFont="1" applyFill="1" applyBorder="1" applyAlignment="1" applyProtection="1">
      <alignment horizontal="center"/>
    </xf>
    <xf numFmtId="174" fontId="1" fillId="0" borderId="2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/>
    </xf>
    <xf numFmtId="0" fontId="13" fillId="0" borderId="9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204" fontId="0" fillId="0" borderId="13" xfId="0" applyNumberFormat="1" applyFill="1" applyBorder="1" applyAlignment="1" applyProtection="1">
      <alignment horizontal="center"/>
    </xf>
    <xf numFmtId="204" fontId="0" fillId="0" borderId="4" xfId="0" applyNumberFormat="1" applyFill="1" applyBorder="1" applyAlignment="1" applyProtection="1">
      <alignment horizontal="center"/>
    </xf>
    <xf numFmtId="204" fontId="0" fillId="5" borderId="13" xfId="0" applyNumberFormat="1" applyFill="1" applyBorder="1" applyAlignment="1" applyProtection="1">
      <alignment horizontal="center"/>
    </xf>
    <xf numFmtId="204" fontId="0" fillId="5" borderId="4" xfId="0" applyNumberFormat="1" applyFill="1" applyBorder="1" applyAlignment="1" applyProtection="1">
      <alignment horizontal="center"/>
    </xf>
    <xf numFmtId="204" fontId="0" fillId="3" borderId="13" xfId="0" applyNumberFormat="1" applyFill="1" applyBorder="1" applyAlignment="1" applyProtection="1">
      <alignment horizontal="center"/>
      <protection locked="0"/>
    </xf>
    <xf numFmtId="204" fontId="0" fillId="3" borderId="4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2</xdr:col>
      <xdr:colOff>676275</xdr:colOff>
      <xdr:row>0</xdr:row>
      <xdr:rowOff>695325</xdr:rowOff>
    </xdr:to>
    <xdr:pic>
      <xdr:nvPicPr>
        <xdr:cNvPr id="18549" name="Picture 9" descr="BRISTELL America">
          <a:extLst>
            <a:ext uri="{FF2B5EF4-FFF2-40B4-BE49-F238E27FC236}">
              <a16:creationId xmlns:a16="http://schemas.microsoft.com/office/drawing/2014/main" id="{F1E664B7-47D1-4169-8B51-E98C3906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2381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13</xdr:row>
      <xdr:rowOff>85725</xdr:rowOff>
    </xdr:from>
    <xdr:to>
      <xdr:col>1</xdr:col>
      <xdr:colOff>1666875</xdr:colOff>
      <xdr:row>15</xdr:row>
      <xdr:rowOff>123825</xdr:rowOff>
    </xdr:to>
    <xdr:pic>
      <xdr:nvPicPr>
        <xdr:cNvPr id="18550" name="Picture 11">
          <a:extLst>
            <a:ext uri="{FF2B5EF4-FFF2-40B4-BE49-F238E27FC236}">
              <a16:creationId xmlns:a16="http://schemas.microsoft.com/office/drawing/2014/main" id="{CDEAE8D5-A215-42C5-9E4C-520EA33E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00325"/>
          <a:ext cx="17621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6"/>
  <sheetViews>
    <sheetView showGridLines="0" tabSelected="1" zoomScale="140" zoomScaleNormal="140" workbookViewId="0">
      <selection activeCell="C10" sqref="C10:D10"/>
    </sheetView>
  </sheetViews>
  <sheetFormatPr defaultRowHeight="12.75"/>
  <cols>
    <col min="1" max="1" width="1.7109375" customWidth="1"/>
    <col min="2" max="2" width="25.140625" customWidth="1"/>
    <col min="3" max="3" width="13" customWidth="1"/>
    <col min="4" max="4" width="12.42578125" customWidth="1"/>
    <col min="5" max="5" width="13.42578125" bestFit="1" customWidth="1"/>
    <col min="6" max="6" width="20.28515625" customWidth="1"/>
    <col min="7" max="7" width="12.5703125" customWidth="1"/>
    <col min="8" max="8" width="14.42578125" customWidth="1"/>
    <col min="9" max="9" width="7.7109375" bestFit="1" customWidth="1"/>
    <col min="10" max="10" width="13.7109375" bestFit="1" customWidth="1"/>
    <col min="11" max="11" width="7.7109375" bestFit="1" customWidth="1"/>
    <col min="12" max="12" width="13.7109375" bestFit="1" customWidth="1"/>
  </cols>
  <sheetData>
    <row r="1" spans="1:13" ht="55.5" customHeight="1">
      <c r="A1" s="28"/>
      <c r="B1" s="29"/>
      <c r="C1" s="29"/>
      <c r="D1" s="30" t="s">
        <v>10</v>
      </c>
      <c r="E1" s="31"/>
      <c r="F1" s="31"/>
      <c r="G1" s="31"/>
      <c r="H1" s="32"/>
      <c r="I1" s="3"/>
    </row>
    <row r="2" spans="1:13" s="2" customFormat="1">
      <c r="A2" s="33"/>
      <c r="B2" s="34"/>
      <c r="C2" s="35"/>
      <c r="D2" s="36"/>
      <c r="E2" s="35"/>
      <c r="F2" s="52" t="s">
        <v>12</v>
      </c>
      <c r="G2" s="35"/>
      <c r="H2" s="37"/>
      <c r="I2" s="4"/>
    </row>
    <row r="3" spans="1:13">
      <c r="A3" s="38"/>
      <c r="B3" s="7"/>
      <c r="C3" s="7"/>
      <c r="D3" s="7"/>
      <c r="E3" s="7"/>
      <c r="F3" s="7"/>
      <c r="G3" s="7"/>
      <c r="H3" s="39"/>
      <c r="I3" s="3"/>
    </row>
    <row r="4" spans="1:13">
      <c r="A4" s="38"/>
      <c r="B4" s="6" t="s">
        <v>16</v>
      </c>
      <c r="C4" s="27" t="s">
        <v>15</v>
      </c>
      <c r="D4" s="6" t="s">
        <v>14</v>
      </c>
      <c r="E4" s="27" t="s">
        <v>8</v>
      </c>
      <c r="F4" s="6" t="s">
        <v>11</v>
      </c>
      <c r="G4" s="26" t="s">
        <v>9</v>
      </c>
      <c r="H4" s="39"/>
      <c r="I4" s="3"/>
    </row>
    <row r="5" spans="1:13" ht="2.25" customHeight="1">
      <c r="A5" s="38"/>
      <c r="B5" s="8"/>
      <c r="C5" s="9"/>
      <c r="D5" s="9"/>
      <c r="E5" s="9"/>
      <c r="F5" s="7"/>
      <c r="G5" s="7"/>
      <c r="H5" s="39"/>
      <c r="I5" s="3"/>
    </row>
    <row r="6" spans="1:13">
      <c r="A6" s="38"/>
      <c r="B6" s="10" t="s">
        <v>0</v>
      </c>
      <c r="C6" s="70" t="s">
        <v>4</v>
      </c>
      <c r="D6" s="70"/>
      <c r="E6" s="11" t="s">
        <v>5</v>
      </c>
      <c r="F6" s="53" t="s">
        <v>13</v>
      </c>
      <c r="G6" s="11" t="s">
        <v>7</v>
      </c>
      <c r="H6" s="39"/>
      <c r="I6" s="3"/>
    </row>
    <row r="7" spans="1:13">
      <c r="A7" s="38"/>
      <c r="B7" s="5" t="s">
        <v>1</v>
      </c>
      <c r="C7" s="71">
        <v>753</v>
      </c>
      <c r="D7" s="72"/>
      <c r="E7" s="1">
        <v>30.63</v>
      </c>
      <c r="F7" s="65">
        <f>IF(C7="","",C7*E7)</f>
        <v>23064.39</v>
      </c>
      <c r="G7" s="62">
        <f>(E7-15.988)*100/54.114</f>
        <v>27.057693018442549</v>
      </c>
      <c r="H7" s="40"/>
      <c r="I7" s="3"/>
    </row>
    <row r="8" spans="1:13">
      <c r="A8" s="38"/>
      <c r="B8" s="5" t="s">
        <v>21</v>
      </c>
      <c r="C8" s="73">
        <v>6.6</v>
      </c>
      <c r="D8" s="74"/>
      <c r="E8" s="12">
        <v>-36.5</v>
      </c>
      <c r="F8" s="65">
        <f>IF(C8="","",C8*E8)</f>
        <v>-240.89999999999998</v>
      </c>
      <c r="G8" s="63"/>
      <c r="H8" s="40"/>
      <c r="I8" s="3"/>
    </row>
    <row r="9" spans="1:13">
      <c r="A9" s="38"/>
      <c r="B9" s="5" t="s">
        <v>20</v>
      </c>
      <c r="C9" s="73">
        <v>15.7</v>
      </c>
      <c r="D9" s="74"/>
      <c r="E9" s="12">
        <v>-30</v>
      </c>
      <c r="F9" s="65">
        <f>IF(C9="","",C9*E9)</f>
        <v>-471</v>
      </c>
      <c r="G9" s="7"/>
      <c r="H9" s="40"/>
      <c r="I9" s="3"/>
    </row>
    <row r="10" spans="1:13">
      <c r="A10" s="38"/>
      <c r="B10" s="5" t="s">
        <v>2</v>
      </c>
      <c r="C10" s="75">
        <v>321</v>
      </c>
      <c r="D10" s="76"/>
      <c r="E10" s="41">
        <v>45.51</v>
      </c>
      <c r="F10" s="65">
        <f>IF(C10="","",C10*E10)</f>
        <v>14608.71</v>
      </c>
      <c r="G10" s="7"/>
      <c r="H10" s="40"/>
      <c r="I10" s="3"/>
    </row>
    <row r="11" spans="1:13">
      <c r="A11" s="38"/>
      <c r="B11" s="5" t="s">
        <v>22</v>
      </c>
      <c r="C11" s="75">
        <v>33.1</v>
      </c>
      <c r="D11" s="76"/>
      <c r="E11" s="12">
        <v>71.099999999999994</v>
      </c>
      <c r="F11" s="65">
        <f>IF(C11="","",C11*E11)</f>
        <v>2353.41</v>
      </c>
      <c r="G11" s="42" t="str">
        <f>IF(C11&gt;33.1,"Rear baggage max. 33.1 lb!","")</f>
        <v/>
      </c>
      <c r="H11" s="40"/>
      <c r="I11" s="3"/>
    </row>
    <row r="12" spans="1:13">
      <c r="A12" s="38"/>
      <c r="B12" s="5" t="s">
        <v>28</v>
      </c>
      <c r="C12" s="57">
        <v>31.72</v>
      </c>
      <c r="D12" s="54">
        <f>C12*2.204622476*(3.785412*0.72)</f>
        <v>190.59568330358155</v>
      </c>
      <c r="E12" s="13">
        <v>23.86</v>
      </c>
      <c r="F12" s="66">
        <f>IF(C12="","",D12*E12)</f>
        <v>4547.6130036234554</v>
      </c>
      <c r="G12" s="42" t="str">
        <f>IF(C12&gt;31.725,"Fuel max. 31.72 USGAL !","")</f>
        <v/>
      </c>
      <c r="H12" s="40"/>
      <c r="I12" s="3"/>
      <c r="M12" s="18"/>
    </row>
    <row r="13" spans="1:13">
      <c r="A13" s="38"/>
      <c r="B13" s="7"/>
      <c r="C13" s="48" t="s">
        <v>25</v>
      </c>
      <c r="D13" s="55">
        <f>SUM(C7:D11)+D12</f>
        <v>1319.9956833035817</v>
      </c>
      <c r="E13" s="51" t="s">
        <v>3</v>
      </c>
      <c r="F13" s="56">
        <f>SUM(F7:F12)</f>
        <v>43862.223003623454</v>
      </c>
      <c r="G13" s="42" t="str">
        <f>IF(D13&gt;1320,"MTOW 1320 lb exceeded!","")</f>
        <v/>
      </c>
      <c r="H13" s="39"/>
      <c r="I13" s="3"/>
    </row>
    <row r="14" spans="1:13">
      <c r="A14" s="38"/>
      <c r="B14" s="7"/>
      <c r="C14" s="48" t="s">
        <v>6</v>
      </c>
      <c r="D14" s="49">
        <f>F13/D13</f>
        <v>33.229065487432898</v>
      </c>
      <c r="E14" s="50" t="s">
        <v>6</v>
      </c>
      <c r="F14" s="61">
        <f>(D14-16)*100/54.114</f>
        <v>31.838462297063419</v>
      </c>
      <c r="G14" s="42" t="str">
        <f>IF(F14&lt;25,"Forward CG limit exceeded!",IF(F14&gt;35,"Aft CG limit exceeded!","CG within limits"))</f>
        <v>CG within limits</v>
      </c>
      <c r="H14" s="39"/>
      <c r="I14" s="3"/>
    </row>
    <row r="15" spans="1:13" s="19" customFormat="1">
      <c r="A15" s="43"/>
      <c r="B15" s="8"/>
      <c r="C15" s="58" t="s">
        <v>26</v>
      </c>
      <c r="D15" s="59" t="s">
        <v>18</v>
      </c>
      <c r="E15" s="24"/>
      <c r="F15" s="25"/>
      <c r="G15" s="8"/>
      <c r="H15" s="44"/>
      <c r="I15" s="8"/>
    </row>
    <row r="16" spans="1:13" s="19" customFormat="1">
      <c r="A16" s="43"/>
      <c r="B16" s="67"/>
      <c r="C16" s="67"/>
      <c r="D16" s="68" t="s">
        <v>24</v>
      </c>
      <c r="E16" s="68"/>
      <c r="F16" s="68" t="s">
        <v>23</v>
      </c>
      <c r="G16" s="68"/>
      <c r="H16" s="69"/>
      <c r="I16" s="8"/>
    </row>
    <row r="17" spans="1:9" ht="13.5" thickBot="1">
      <c r="A17" s="45"/>
      <c r="B17" s="46" t="s">
        <v>17</v>
      </c>
      <c r="C17" s="60" t="s">
        <v>19</v>
      </c>
      <c r="D17" s="64"/>
      <c r="E17" s="46"/>
      <c r="F17" s="46"/>
      <c r="G17" s="46"/>
      <c r="H17" s="47" t="s">
        <v>27</v>
      </c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/>
      <c r="C61" s="3"/>
      <c r="D61" s="3"/>
      <c r="E61" s="3"/>
      <c r="F61" s="3"/>
      <c r="G61" s="3"/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 s="18" customFormat="1">
      <c r="A63" s="7"/>
      <c r="B63" s="7"/>
      <c r="C63" s="7"/>
      <c r="D63" s="7"/>
      <c r="E63" s="7"/>
      <c r="F63" s="7"/>
      <c r="G63" s="7"/>
      <c r="H63" s="7"/>
      <c r="I63" s="7"/>
    </row>
    <row r="64" spans="1:9" s="18" customFormat="1">
      <c r="A64" s="7"/>
      <c r="B64" s="20"/>
      <c r="C64" s="21"/>
      <c r="D64" s="21"/>
      <c r="E64" s="21"/>
      <c r="F64" s="21"/>
      <c r="G64" s="7"/>
      <c r="H64" s="7"/>
      <c r="I64" s="7"/>
    </row>
    <row r="65" spans="1:9" s="18" customFormat="1">
      <c r="A65" s="7"/>
      <c r="B65" s="7"/>
      <c r="C65" s="7"/>
      <c r="D65" s="22"/>
      <c r="E65" s="7"/>
      <c r="F65" s="23"/>
      <c r="G65" s="7"/>
      <c r="H65" s="7"/>
      <c r="I65" s="7"/>
    </row>
    <row r="66" spans="1:9" s="18" customFormat="1">
      <c r="A66" s="7"/>
      <c r="B66" s="7"/>
      <c r="C66" s="7"/>
      <c r="D66" s="22"/>
      <c r="E66" s="7"/>
      <c r="F66" s="23"/>
      <c r="G66" s="7"/>
      <c r="H66" s="7"/>
      <c r="I66" s="7"/>
    </row>
    <row r="67" spans="1:9" s="18" customFormat="1">
      <c r="A67" s="7"/>
      <c r="B67" s="7"/>
      <c r="C67" s="7"/>
      <c r="D67" s="22"/>
      <c r="E67" s="7"/>
      <c r="F67" s="23"/>
      <c r="G67" s="7"/>
      <c r="H67" s="7"/>
      <c r="I67" s="7"/>
    </row>
    <row r="68" spans="1:9" s="18" customFormat="1">
      <c r="A68" s="7"/>
      <c r="B68" s="7"/>
      <c r="C68" s="8"/>
      <c r="D68" s="22"/>
      <c r="E68" s="7"/>
      <c r="F68" s="23"/>
      <c r="G68" s="7"/>
      <c r="H68" s="7"/>
      <c r="I68" s="7"/>
    </row>
    <row r="69" spans="1:9" s="18" customFormat="1">
      <c r="A69" s="7"/>
      <c r="B69" s="7"/>
      <c r="C69" s="8"/>
      <c r="D69" s="22"/>
      <c r="E69" s="7"/>
      <c r="F69" s="23"/>
      <c r="G69" s="7"/>
      <c r="H69" s="7"/>
      <c r="I69" s="7"/>
    </row>
    <row r="70" spans="1:9" s="18" customFormat="1">
      <c r="A70" s="7"/>
      <c r="B70" s="7"/>
      <c r="C70" s="8"/>
      <c r="D70" s="22"/>
      <c r="E70" s="7"/>
      <c r="F70" s="23"/>
      <c r="G70" s="7"/>
      <c r="H70" s="7"/>
      <c r="I70" s="7"/>
    </row>
    <row r="71" spans="1:9" s="18" customFormat="1">
      <c r="A71" s="7"/>
      <c r="B71" s="7"/>
      <c r="C71" s="8"/>
      <c r="D71" s="22"/>
      <c r="E71" s="7"/>
      <c r="F71" s="23"/>
      <c r="G71" s="7"/>
      <c r="H71" s="7"/>
      <c r="I71" s="7"/>
    </row>
    <row r="72" spans="1:9" s="18" customFormat="1">
      <c r="A72" s="7"/>
      <c r="B72" s="7"/>
      <c r="C72" s="8"/>
      <c r="D72" s="22"/>
      <c r="E72" s="7"/>
      <c r="F72" s="23"/>
      <c r="G72" s="7"/>
      <c r="H72" s="7"/>
      <c r="I72" s="7"/>
    </row>
    <row r="73" spans="1:9" s="18" customFormat="1">
      <c r="A73" s="7"/>
      <c r="B73" s="7"/>
      <c r="C73" s="8"/>
      <c r="D73" s="7"/>
      <c r="E73" s="7"/>
      <c r="F73" s="7"/>
      <c r="G73" s="7"/>
      <c r="H73" s="7"/>
      <c r="I73" s="7"/>
    </row>
    <row r="74" spans="1:9" s="18" customFormat="1">
      <c r="A74" s="7"/>
      <c r="B74" s="7"/>
      <c r="C74" s="8"/>
      <c r="D74" s="7"/>
      <c r="E74" s="7"/>
      <c r="F74" s="7"/>
      <c r="G74" s="7"/>
      <c r="H74" s="7"/>
      <c r="I74" s="7"/>
    </row>
    <row r="75" spans="1:9">
      <c r="A75" s="3"/>
      <c r="B75" s="3"/>
      <c r="C75" s="14"/>
      <c r="D75" s="15"/>
      <c r="E75" s="15"/>
      <c r="F75" s="3"/>
      <c r="G75" s="3"/>
      <c r="H75" s="3"/>
      <c r="I75" s="3"/>
    </row>
    <row r="76" spans="1:9">
      <c r="A76" s="3"/>
      <c r="B76" s="3"/>
      <c r="C76" s="15"/>
      <c r="D76" s="15"/>
      <c r="E76" s="15"/>
      <c r="F76" s="3"/>
      <c r="G76" s="3"/>
      <c r="H76" s="3"/>
      <c r="I76" s="3"/>
    </row>
    <row r="77" spans="1:9">
      <c r="A77" s="3"/>
      <c r="B77" s="3"/>
      <c r="C77" s="8"/>
      <c r="D77" s="3"/>
      <c r="E77" s="3"/>
      <c r="F77" s="3"/>
      <c r="G77" s="3"/>
      <c r="H77" s="3"/>
      <c r="I77" s="3"/>
    </row>
    <row r="78" spans="1:9">
      <c r="A78" s="3"/>
      <c r="B78" s="3"/>
      <c r="C78" s="8"/>
      <c r="D78" s="16"/>
      <c r="E78" s="16"/>
      <c r="F78" s="3"/>
      <c r="G78" s="3"/>
      <c r="H78" s="3"/>
      <c r="I78" s="3"/>
    </row>
    <row r="79" spans="1:9">
      <c r="A79" s="3"/>
      <c r="B79" s="3"/>
      <c r="C79" s="17"/>
      <c r="D79" s="17"/>
      <c r="E79" s="3"/>
      <c r="F79" s="3"/>
      <c r="G79" s="3"/>
      <c r="H79" s="3"/>
      <c r="I79" s="3"/>
    </row>
    <row r="80" spans="1:9">
      <c r="A80" s="3"/>
      <c r="B80" s="3"/>
      <c r="C80" s="3"/>
      <c r="D80" s="3"/>
      <c r="E80" s="3"/>
      <c r="F80" s="3"/>
      <c r="G80" s="3"/>
      <c r="H80" s="3"/>
      <c r="I80" s="3"/>
    </row>
    <row r="81" spans="1:9">
      <c r="A81" s="3"/>
      <c r="B81" s="3"/>
      <c r="C81" s="3"/>
      <c r="D81" s="3"/>
      <c r="E81" s="3"/>
      <c r="F81" s="3"/>
      <c r="G81" s="3"/>
      <c r="H81" s="3"/>
      <c r="I81" s="3"/>
    </row>
    <row r="82" spans="1:9">
      <c r="A82" s="3"/>
      <c r="B82" s="3"/>
      <c r="C82" s="3"/>
      <c r="D82" s="3"/>
      <c r="E82" s="3"/>
      <c r="F82" s="3"/>
      <c r="G82" s="3"/>
      <c r="H82" s="3"/>
      <c r="I82" s="3"/>
    </row>
    <row r="83" spans="1:9">
      <c r="A83" s="3"/>
      <c r="B83" s="3"/>
      <c r="C83" s="3"/>
      <c r="D83" s="3"/>
      <c r="E83" s="3"/>
      <c r="F83" s="3"/>
      <c r="G83" s="3"/>
      <c r="H83" s="3"/>
      <c r="I83" s="3"/>
    </row>
    <row r="84" spans="1:9">
      <c r="A84" s="3"/>
      <c r="B84" s="3"/>
      <c r="C84" s="3"/>
      <c r="D84" s="3"/>
      <c r="E84" s="3"/>
      <c r="F84" s="3"/>
      <c r="G84" s="3"/>
      <c r="H84" s="3"/>
      <c r="I84" s="3"/>
    </row>
    <row r="85" spans="1:9">
      <c r="A85" s="3"/>
      <c r="B85" s="3"/>
      <c r="C85" s="3"/>
      <c r="D85" s="3"/>
      <c r="E85" s="3"/>
      <c r="F85" s="3"/>
      <c r="G85" s="3"/>
      <c r="H85" s="3"/>
      <c r="I85" s="3"/>
    </row>
    <row r="86" spans="1:9">
      <c r="A86" s="3"/>
      <c r="B86" s="3"/>
      <c r="C86" s="3"/>
      <c r="D86" s="3"/>
      <c r="E86" s="3"/>
      <c r="F86" s="3"/>
      <c r="G86" s="3"/>
      <c r="H86" s="3"/>
      <c r="I86" s="3"/>
    </row>
    <row r="87" spans="1:9">
      <c r="A87" s="3"/>
      <c r="B87" s="3"/>
      <c r="C87" s="3"/>
      <c r="D87" s="3"/>
      <c r="E87" s="3"/>
      <c r="F87" s="3"/>
      <c r="G87" s="3"/>
      <c r="H87" s="3"/>
      <c r="I87" s="3"/>
    </row>
    <row r="88" spans="1:9">
      <c r="A88" s="3"/>
      <c r="B88" s="3"/>
      <c r="C88" s="3"/>
      <c r="D88" s="3"/>
      <c r="E88" s="3"/>
      <c r="F88" s="3"/>
      <c r="G88" s="3"/>
      <c r="H88" s="3"/>
      <c r="I88" s="3"/>
    </row>
    <row r="89" spans="1:9">
      <c r="A89" s="3"/>
      <c r="B89" s="3"/>
      <c r="C89" s="3"/>
      <c r="D89" s="3"/>
      <c r="E89" s="3"/>
      <c r="F89" s="3"/>
      <c r="G89" s="3"/>
      <c r="H89" s="3"/>
      <c r="I89" s="3"/>
    </row>
    <row r="90" spans="1:9">
      <c r="A90" s="3"/>
      <c r="B90" s="3"/>
      <c r="C90" s="3"/>
      <c r="D90" s="3"/>
      <c r="E90" s="3"/>
      <c r="F90" s="3"/>
      <c r="G90" s="3"/>
      <c r="H90" s="3"/>
      <c r="I90" s="3"/>
    </row>
    <row r="91" spans="1:9">
      <c r="A91" s="3"/>
      <c r="B91" s="3"/>
      <c r="C91" s="3"/>
      <c r="D91" s="3"/>
      <c r="E91" s="3"/>
      <c r="F91" s="3"/>
      <c r="G91" s="3"/>
      <c r="H91" s="3"/>
      <c r="I91" s="3"/>
    </row>
    <row r="92" spans="1:9">
      <c r="A92" s="3"/>
      <c r="B92" s="3"/>
      <c r="C92" s="3"/>
      <c r="D92" s="3"/>
      <c r="E92" s="3"/>
      <c r="F92" s="3"/>
      <c r="G92" s="3"/>
      <c r="H92" s="3"/>
      <c r="I92" s="3"/>
    </row>
    <row r="93" spans="1:9">
      <c r="A93" s="3"/>
      <c r="B93" s="3"/>
      <c r="C93" s="3"/>
      <c r="D93" s="3"/>
      <c r="E93" s="3"/>
      <c r="F93" s="3"/>
      <c r="G93" s="3"/>
      <c r="H93" s="3"/>
      <c r="I93" s="3"/>
    </row>
    <row r="94" spans="1:9">
      <c r="A94" s="3"/>
      <c r="B94" s="3"/>
      <c r="C94" s="3"/>
      <c r="D94" s="3"/>
      <c r="E94" s="3"/>
      <c r="F94" s="3"/>
      <c r="G94" s="3"/>
      <c r="H94" s="3"/>
      <c r="I94" s="3"/>
    </row>
    <row r="95" spans="1:9">
      <c r="A95" s="3"/>
      <c r="B95" s="3"/>
      <c r="C95" s="3"/>
      <c r="D95" s="3"/>
      <c r="E95" s="3"/>
      <c r="F95" s="3"/>
      <c r="G95" s="3"/>
      <c r="H95" s="3"/>
      <c r="I95" s="3"/>
    </row>
    <row r="96" spans="1:9">
      <c r="A96" s="3"/>
      <c r="B96" s="3"/>
      <c r="C96" s="3"/>
      <c r="D96" s="3"/>
      <c r="E96" s="3"/>
      <c r="F96" s="3"/>
      <c r="G96" s="3"/>
      <c r="H96" s="3"/>
      <c r="I96" s="3"/>
    </row>
    <row r="97" spans="1:9">
      <c r="A97" s="3"/>
      <c r="B97" s="3"/>
      <c r="C97" s="3"/>
      <c r="D97" s="3"/>
      <c r="E97" s="3"/>
      <c r="F97" s="3"/>
      <c r="G97" s="3"/>
      <c r="H97" s="3"/>
      <c r="I97" s="3"/>
    </row>
    <row r="98" spans="1:9">
      <c r="A98" s="3"/>
      <c r="B98" s="3"/>
      <c r="C98" s="3"/>
      <c r="D98" s="3"/>
      <c r="E98" s="3"/>
      <c r="F98" s="3"/>
      <c r="G98" s="3"/>
      <c r="H98" s="3"/>
      <c r="I98" s="3"/>
    </row>
    <row r="99" spans="1:9">
      <c r="A99" s="3"/>
      <c r="B99" s="3"/>
      <c r="C99" s="3"/>
      <c r="D99" s="3"/>
      <c r="E99" s="3"/>
      <c r="F99" s="3"/>
      <c r="G99" s="3"/>
      <c r="H99" s="3"/>
      <c r="I99" s="3"/>
    </row>
    <row r="100" spans="1:9">
      <c r="A100" s="3"/>
      <c r="B100" s="3"/>
      <c r="C100" s="3"/>
      <c r="D100" s="3"/>
      <c r="E100" s="3"/>
      <c r="F100" s="3"/>
      <c r="G100" s="3"/>
      <c r="H100" s="3"/>
      <c r="I100" s="3"/>
    </row>
    <row r="101" spans="1:9">
      <c r="A101" s="3"/>
      <c r="B101" s="3"/>
      <c r="C101" s="3"/>
      <c r="D101" s="3"/>
      <c r="E101" s="3"/>
      <c r="F101" s="3"/>
      <c r="G101" s="3"/>
      <c r="H101" s="3"/>
      <c r="I101" s="3"/>
    </row>
    <row r="102" spans="1:9">
      <c r="A102" s="3"/>
      <c r="B102" s="3"/>
      <c r="C102" s="3"/>
      <c r="D102" s="3"/>
      <c r="E102" s="3"/>
      <c r="F102" s="3"/>
      <c r="G102" s="3"/>
      <c r="H102" s="3"/>
      <c r="I102" s="3"/>
    </row>
    <row r="103" spans="1:9">
      <c r="A103" s="3"/>
      <c r="B103" s="3"/>
      <c r="C103" s="3"/>
      <c r="D103" s="3"/>
      <c r="E103" s="3"/>
      <c r="F103" s="3"/>
      <c r="G103" s="3"/>
      <c r="H103" s="3"/>
      <c r="I103" s="3"/>
    </row>
    <row r="104" spans="1:9">
      <c r="A104" s="3"/>
      <c r="B104" s="3"/>
      <c r="C104" s="3"/>
      <c r="D104" s="3"/>
      <c r="E104" s="3"/>
      <c r="F104" s="3"/>
      <c r="G104" s="3"/>
      <c r="H104" s="3"/>
      <c r="I104" s="3"/>
    </row>
    <row r="105" spans="1:9">
      <c r="A105" s="3"/>
      <c r="B105" s="3"/>
      <c r="C105" s="3"/>
      <c r="D105" s="3"/>
      <c r="E105" s="3"/>
      <c r="F105" s="3"/>
      <c r="G105" s="3"/>
      <c r="H105" s="3"/>
      <c r="I105" s="3"/>
    </row>
    <row r="106" spans="1:9">
      <c r="A106" s="3"/>
      <c r="B106" s="3"/>
      <c r="C106" s="3"/>
      <c r="D106" s="3"/>
      <c r="E106" s="3"/>
      <c r="F106" s="3"/>
      <c r="G106" s="3"/>
      <c r="H106" s="3"/>
      <c r="I106" s="3"/>
    </row>
    <row r="107" spans="1:9">
      <c r="A107" s="3"/>
      <c r="B107" s="3"/>
      <c r="C107" s="3"/>
      <c r="D107" s="3"/>
      <c r="E107" s="3"/>
      <c r="F107" s="3"/>
      <c r="G107" s="3"/>
      <c r="H107" s="3"/>
      <c r="I107" s="3"/>
    </row>
    <row r="108" spans="1:9">
      <c r="A108" s="3"/>
      <c r="B108" s="3"/>
      <c r="C108" s="3"/>
      <c r="D108" s="3"/>
      <c r="E108" s="3"/>
      <c r="F108" s="3"/>
      <c r="G108" s="3"/>
      <c r="H108" s="3"/>
      <c r="I108" s="3"/>
    </row>
    <row r="109" spans="1:9">
      <c r="A109" s="3"/>
      <c r="B109" s="3"/>
      <c r="C109" s="3"/>
      <c r="D109" s="3"/>
      <c r="E109" s="3"/>
      <c r="F109" s="3"/>
      <c r="G109" s="3"/>
      <c r="H109" s="3"/>
      <c r="I109" s="3"/>
    </row>
    <row r="110" spans="1:9">
      <c r="A110" s="3"/>
      <c r="B110" s="3"/>
      <c r="C110" s="3"/>
      <c r="D110" s="3"/>
      <c r="E110" s="3"/>
      <c r="F110" s="3"/>
      <c r="G110" s="3"/>
      <c r="H110" s="3"/>
      <c r="I110" s="3"/>
    </row>
    <row r="111" spans="1:9">
      <c r="A111" s="3"/>
      <c r="B111" s="3"/>
      <c r="C111" s="3"/>
      <c r="D111" s="3"/>
      <c r="E111" s="3"/>
      <c r="F111" s="3"/>
      <c r="G111" s="3"/>
      <c r="H111" s="3"/>
      <c r="I111" s="3"/>
    </row>
    <row r="112" spans="1:9">
      <c r="A112" s="3"/>
      <c r="B112" s="3"/>
      <c r="C112" s="3"/>
      <c r="D112" s="3"/>
      <c r="E112" s="3"/>
      <c r="F112" s="3"/>
      <c r="G112" s="3"/>
      <c r="H112" s="3"/>
      <c r="I112" s="3"/>
    </row>
    <row r="113" spans="1:9">
      <c r="A113" s="3"/>
      <c r="B113" s="3"/>
      <c r="C113" s="3"/>
      <c r="D113" s="3"/>
      <c r="E113" s="3"/>
      <c r="F113" s="3"/>
      <c r="G113" s="3"/>
      <c r="H113" s="3"/>
      <c r="I113" s="3"/>
    </row>
    <row r="114" spans="1:9">
      <c r="A114" s="3"/>
      <c r="B114" s="3"/>
      <c r="C114" s="3"/>
      <c r="D114" s="3"/>
      <c r="E114" s="3"/>
      <c r="F114" s="3"/>
      <c r="G114" s="3"/>
      <c r="H114" s="3"/>
      <c r="I114" s="3"/>
    </row>
    <row r="115" spans="1:9">
      <c r="A115" s="3"/>
      <c r="B115" s="3"/>
      <c r="C115" s="3"/>
      <c r="D115" s="3"/>
      <c r="E115" s="3"/>
      <c r="F115" s="3"/>
      <c r="G115" s="3"/>
      <c r="H115" s="3"/>
      <c r="I115" s="3"/>
    </row>
    <row r="116" spans="1:9">
      <c r="A116" s="3"/>
      <c r="B116" s="3"/>
      <c r="C116" s="3"/>
      <c r="D116" s="3"/>
      <c r="E116" s="3"/>
      <c r="F116" s="3"/>
      <c r="G116" s="3"/>
      <c r="H116" s="3"/>
      <c r="I116" s="3"/>
    </row>
    <row r="117" spans="1:9">
      <c r="A117" s="3"/>
      <c r="B117" s="3"/>
      <c r="C117" s="3"/>
      <c r="D117" s="3"/>
      <c r="E117" s="3"/>
      <c r="F117" s="3"/>
      <c r="G117" s="3"/>
      <c r="H117" s="3"/>
      <c r="I117" s="3"/>
    </row>
    <row r="118" spans="1:9">
      <c r="A118" s="3"/>
      <c r="B118" s="3"/>
      <c r="C118" s="3"/>
      <c r="D118" s="3"/>
      <c r="E118" s="3"/>
      <c r="F118" s="3"/>
      <c r="G118" s="3"/>
      <c r="H118" s="3"/>
      <c r="I118" s="3"/>
    </row>
    <row r="119" spans="1:9">
      <c r="A119" s="3"/>
      <c r="B119" s="3"/>
      <c r="C119" s="3"/>
      <c r="D119" s="3"/>
      <c r="E119" s="3"/>
      <c r="F119" s="3"/>
      <c r="G119" s="3"/>
      <c r="H119" s="3"/>
      <c r="I119" s="3"/>
    </row>
    <row r="120" spans="1:9">
      <c r="A120" s="3"/>
      <c r="B120" s="3"/>
      <c r="C120" s="3"/>
      <c r="D120" s="3"/>
      <c r="E120" s="3"/>
      <c r="F120" s="3"/>
      <c r="G120" s="3"/>
      <c r="H120" s="3"/>
      <c r="I120" s="3"/>
    </row>
    <row r="121" spans="1:9">
      <c r="A121" s="3"/>
      <c r="B121" s="3"/>
      <c r="C121" s="3"/>
      <c r="D121" s="3"/>
      <c r="E121" s="3"/>
      <c r="F121" s="3"/>
      <c r="G121" s="3"/>
      <c r="H121" s="3"/>
      <c r="I121" s="3"/>
    </row>
    <row r="122" spans="1:9">
      <c r="A122" s="3"/>
      <c r="B122" s="3"/>
      <c r="C122" s="3"/>
      <c r="D122" s="3"/>
      <c r="E122" s="3"/>
      <c r="F122" s="3"/>
      <c r="G122" s="3"/>
      <c r="H122" s="3"/>
      <c r="I122" s="3"/>
    </row>
    <row r="123" spans="1:9">
      <c r="A123" s="3"/>
      <c r="B123" s="3"/>
      <c r="C123" s="3"/>
      <c r="D123" s="3"/>
      <c r="E123" s="3"/>
      <c r="F123" s="3"/>
      <c r="G123" s="3"/>
      <c r="H123" s="3"/>
      <c r="I123" s="3"/>
    </row>
    <row r="124" spans="1:9">
      <c r="A124" s="3"/>
      <c r="B124" s="3"/>
      <c r="C124" s="3"/>
      <c r="D124" s="3"/>
      <c r="E124" s="3"/>
      <c r="F124" s="3"/>
      <c r="G124" s="3"/>
      <c r="H124" s="3"/>
      <c r="I124" s="3"/>
    </row>
    <row r="125" spans="1:9">
      <c r="A125" s="3"/>
      <c r="B125" s="3"/>
      <c r="C125" s="3"/>
      <c r="D125" s="3"/>
      <c r="E125" s="3"/>
      <c r="F125" s="3"/>
      <c r="G125" s="3"/>
      <c r="H125" s="3"/>
      <c r="I125" s="3"/>
    </row>
    <row r="126" spans="1:9">
      <c r="A126" s="3"/>
      <c r="B126" s="3"/>
      <c r="C126" s="3"/>
      <c r="D126" s="3"/>
      <c r="E126" s="3"/>
      <c r="F126" s="3"/>
      <c r="G126" s="3"/>
      <c r="H126" s="3"/>
      <c r="I126" s="3"/>
    </row>
  </sheetData>
  <sheetProtection sheet="1" objects="1" scenarios="1" selectLockedCells="1"/>
  <mergeCells count="9">
    <mergeCell ref="B16:C16"/>
    <mergeCell ref="D16:E16"/>
    <mergeCell ref="F16:H16"/>
    <mergeCell ref="C6:D6"/>
    <mergeCell ref="C7:D7"/>
    <mergeCell ref="C8:D8"/>
    <mergeCell ref="C11:D11"/>
    <mergeCell ref="C9:D9"/>
    <mergeCell ref="C10:D10"/>
  </mergeCells>
  <phoneticPr fontId="0" type="noConversion"/>
  <conditionalFormatting sqref="F7 F11:F12">
    <cfRule type="cellIs" dxfId="5" priority="5" stopIfTrue="1" operator="equal">
      <formula>""</formula>
    </cfRule>
  </conditionalFormatting>
  <conditionalFormatting sqref="F13:F15 D13:D14 G7:G8">
    <cfRule type="cellIs" dxfId="4" priority="6" stopIfTrue="1" operator="equal">
      <formula>0</formula>
    </cfRule>
  </conditionalFormatting>
  <conditionalFormatting sqref="G14">
    <cfRule type="cellIs" dxfId="3" priority="7" stopIfTrue="1" operator="equal">
      <formula>"CG within limits"</formula>
    </cfRule>
  </conditionalFormatting>
  <conditionalFormatting sqref="F10">
    <cfRule type="cellIs" dxfId="2" priority="4" stopIfTrue="1" operator="equal">
      <formula>""</formula>
    </cfRule>
  </conditionalFormatting>
  <conditionalFormatting sqref="F9">
    <cfRule type="cellIs" dxfId="1" priority="2" stopIfTrue="1" operator="equal">
      <formula>""</formula>
    </cfRule>
  </conditionalFormatting>
  <conditionalFormatting sqref="F8">
    <cfRule type="cellIs" dxfId="0" priority="1" stopIfTrue="1" operator="equal">
      <formula>""</formula>
    </cfRule>
  </conditionalFormatting>
  <printOptions horizontalCentered="1"/>
  <pageMargins left="0.78740157480314965" right="0.39370078740157483" top="0.51181102362204722" bottom="0.82677165354330717" header="0.51181102362204722" footer="0.51181102362204722"/>
  <pageSetup paperSize="9" scale="75" fitToHeight="2" orientation="portrait" horizontalDpi="4294967293" r:id="rId1"/>
  <headerFooter alignWithMargins="0">
    <oddFooter>&amp;L&amp;F
&amp;A&amp;C&amp;P/&amp;N&amp;R&amp;D
&amp;T</oddFooter>
  </headerFooter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Bristell TDO Loading</vt:lpstr>
      <vt:lpstr>'Bristell TDO Loading'!Print_Titles</vt:lpstr>
    </vt:vector>
  </TitlesOfParts>
  <Company>Evektor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pjavorsky</dc:creator>
  <cp:lastModifiedBy>drseti@verizon.net</cp:lastModifiedBy>
  <cp:lastPrinted>2020-08-29T19:37:01Z</cp:lastPrinted>
  <dcterms:created xsi:type="dcterms:W3CDTF">2006-06-16T11:19:52Z</dcterms:created>
  <dcterms:modified xsi:type="dcterms:W3CDTF">2022-04-17T18:06:25Z</dcterms:modified>
</cp:coreProperties>
</file>